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I348506\Desktop\IOW\"/>
    </mc:Choice>
  </mc:AlternateContent>
  <xr:revisionPtr revIDLastSave="0" documentId="13_ncr:1_{C9ADE882-7361-4C47-AC92-AB5AA7EBDF3D}" xr6:coauthVersionLast="41" xr6:coauthVersionMax="41" xr10:uidLastSave="{00000000-0000-0000-0000-000000000000}"/>
  <bookViews>
    <workbookView xWindow="-110" yWindow="-110" windowWidth="19420" windowHeight="10560" xr2:uid="{A1910F6E-A322-4635-8B66-99A78E5F436A}"/>
  </bookViews>
  <sheets>
    <sheet name="Sheet 1" sheetId="2" r:id="rId1"/>
  </sheets>
  <definedNames>
    <definedName name="_xlnm.Print_Area" localSheetId="0">'Sheet 1'!$A$1:$G$22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4" i="2" l="1"/>
  <c r="F57" i="2"/>
  <c r="H39" i="2"/>
  <c r="F39" i="2"/>
  <c r="H47" i="2"/>
  <c r="F47" i="2"/>
  <c r="F38" i="2"/>
  <c r="F46" i="2"/>
  <c r="F27" i="2"/>
  <c r="I73" i="2"/>
  <c r="I72" i="2"/>
  <c r="I71" i="2"/>
  <c r="E73" i="2"/>
  <c r="E72" i="2"/>
  <c r="E71" i="2"/>
  <c r="F70" i="2"/>
  <c r="I70" i="2" s="1"/>
  <c r="F69" i="2"/>
  <c r="F68" i="2"/>
  <c r="I68" i="2" s="1"/>
  <c r="E70" i="2"/>
  <c r="E69" i="2"/>
  <c r="E68" i="2"/>
  <c r="I69" i="2"/>
  <c r="F67" i="2"/>
  <c r="I67" i="2" s="1"/>
  <c r="E67" i="2"/>
  <c r="F66" i="2"/>
  <c r="E66" i="2"/>
  <c r="F65" i="2"/>
  <c r="I65" i="2" s="1"/>
  <c r="I64" i="2"/>
  <c r="F63" i="2"/>
  <c r="I63" i="2" s="1"/>
  <c r="E63" i="2"/>
  <c r="F61" i="2"/>
  <c r="E61" i="2"/>
  <c r="F59" i="2"/>
  <c r="I59" i="2" s="1"/>
  <c r="E59" i="2"/>
  <c r="F56" i="2"/>
  <c r="I56" i="2" s="1"/>
  <c r="E56" i="2"/>
  <c r="E53" i="2"/>
  <c r="F53" i="2"/>
  <c r="I53" i="2" s="1"/>
  <c r="F50" i="2"/>
  <c r="I50" i="2" s="1"/>
  <c r="E50" i="2"/>
  <c r="I66" i="2"/>
  <c r="E65" i="2"/>
  <c r="E64" i="2"/>
  <c r="F62" i="2"/>
  <c r="I62" i="2" s="1"/>
  <c r="E62" i="2"/>
  <c r="I61" i="2"/>
  <c r="F60" i="2"/>
  <c r="I60" i="2" s="1"/>
  <c r="E60" i="2"/>
  <c r="F58" i="2"/>
  <c r="I58" i="2" s="1"/>
  <c r="E58" i="2"/>
  <c r="E57" i="2"/>
  <c r="F55" i="2"/>
  <c r="I55" i="2" s="1"/>
  <c r="E55" i="2"/>
  <c r="F54" i="2"/>
  <c r="I54" i="2" s="1"/>
  <c r="E54" i="2"/>
  <c r="F52" i="2"/>
  <c r="I52" i="2" s="1"/>
  <c r="E52" i="2"/>
  <c r="F51" i="2"/>
  <c r="I51" i="2" s="1"/>
  <c r="E51" i="2"/>
  <c r="F49" i="2"/>
  <c r="I49" i="2" s="1"/>
  <c r="E49" i="2"/>
  <c r="F48" i="2"/>
  <c r="I48" i="2" s="1"/>
  <c r="E48" i="2"/>
  <c r="E47" i="2"/>
  <c r="G46" i="2"/>
  <c r="E46" i="2"/>
  <c r="F45" i="2"/>
  <c r="I45" i="2" s="1"/>
  <c r="E45" i="2"/>
  <c r="F44" i="2"/>
  <c r="I44" i="2" s="1"/>
  <c r="E44" i="2"/>
  <c r="F43" i="2"/>
  <c r="I43" i="2" s="1"/>
  <c r="E43" i="2"/>
  <c r="F42" i="2"/>
  <c r="I42" i="2" s="1"/>
  <c r="E42" i="2"/>
  <c r="F41" i="2"/>
  <c r="I41" i="2" s="1"/>
  <c r="E41" i="2"/>
  <c r="F40" i="2"/>
  <c r="I40" i="2" s="1"/>
  <c r="E40" i="2"/>
  <c r="E39" i="2"/>
  <c r="E38" i="2"/>
  <c r="F37" i="2"/>
  <c r="I37" i="2" s="1"/>
  <c r="E37" i="2"/>
  <c r="F36" i="2"/>
  <c r="I36" i="2" s="1"/>
  <c r="E36" i="2"/>
  <c r="F35" i="2"/>
  <c r="I35" i="2" s="1"/>
  <c r="E35" i="2"/>
  <c r="F34" i="2"/>
  <c r="I34" i="2" s="1"/>
  <c r="E34" i="2"/>
  <c r="F33" i="2"/>
  <c r="I33" i="2" s="1"/>
  <c r="E33" i="2"/>
  <c r="F32" i="2"/>
  <c r="I32" i="2" s="1"/>
  <c r="E32" i="2"/>
  <c r="F31" i="2"/>
  <c r="I31" i="2" s="1"/>
  <c r="E31" i="2"/>
  <c r="F30" i="2"/>
  <c r="I30" i="2" s="1"/>
  <c r="E30" i="2"/>
  <c r="F29" i="2"/>
  <c r="I29" i="2" s="1"/>
  <c r="E29" i="2"/>
  <c r="F28" i="2"/>
  <c r="E28" i="2"/>
  <c r="E27" i="2"/>
  <c r="F26" i="2"/>
  <c r="I26" i="2" s="1"/>
  <c r="E26" i="2"/>
  <c r="F25" i="2"/>
  <c r="I25" i="2" s="1"/>
  <c r="E25" i="2"/>
  <c r="F24" i="2"/>
  <c r="I24" i="2" s="1"/>
  <c r="E24" i="2"/>
  <c r="F23" i="2"/>
  <c r="I23" i="2" s="1"/>
  <c r="E23" i="2"/>
  <c r="F22" i="2"/>
  <c r="E22" i="2"/>
  <c r="F21" i="2"/>
  <c r="I21" i="2" s="1"/>
  <c r="E21" i="2"/>
  <c r="F20" i="2"/>
  <c r="E20" i="2"/>
  <c r="G19" i="2"/>
  <c r="F19" i="2"/>
  <c r="E19" i="2"/>
  <c r="F18" i="2"/>
  <c r="E18" i="2"/>
  <c r="F17" i="2"/>
  <c r="I17" i="2" s="1"/>
  <c r="E17" i="2"/>
  <c r="F16" i="2"/>
  <c r="I16" i="2" s="1"/>
  <c r="E16" i="2"/>
  <c r="F15" i="2"/>
  <c r="I15" i="2" s="1"/>
  <c r="E15" i="2"/>
  <c r="B8" i="2"/>
  <c r="B7" i="2" l="1"/>
  <c r="I27" i="2"/>
  <c r="I19" i="2"/>
  <c r="I47" i="2"/>
  <c r="I46" i="2"/>
  <c r="I57" i="2"/>
  <c r="I39" i="2"/>
  <c r="I38" i="2"/>
  <c r="I18" i="2"/>
  <c r="I20" i="2"/>
  <c r="I22" i="2"/>
  <c r="I28" i="2"/>
  <c r="B10" i="2" l="1"/>
  <c r="B11" i="2" s="1"/>
</calcChain>
</file>

<file path=xl/sharedStrings.xml><?xml version="1.0" encoding="utf-8"?>
<sst xmlns="http://schemas.openxmlformats.org/spreadsheetml/2006/main" count="37" uniqueCount="34">
  <si>
    <t>Accomodation type</t>
  </si>
  <si>
    <t>Caravan - Bronze</t>
  </si>
  <si>
    <t>Caravan - Silver</t>
  </si>
  <si>
    <t>Caravan - Gold</t>
  </si>
  <si>
    <t>Lodge</t>
  </si>
  <si>
    <t>People per unit</t>
  </si>
  <si>
    <t>Unit Size</t>
  </si>
  <si>
    <t>Concatenate</t>
  </si>
  <si>
    <t>Cost</t>
  </si>
  <si>
    <t>Supplement</t>
  </si>
  <si>
    <t>Total Cost</t>
  </si>
  <si>
    <t>N/A</t>
  </si>
  <si>
    <t>Accomodation size</t>
  </si>
  <si>
    <t>Deposit to be paid by 30 September 2019</t>
  </si>
  <si>
    <t>Click in below cells and use the drop-down list</t>
  </si>
  <si>
    <t>Total number of adults &amp; children in accomodation</t>
  </si>
  <si>
    <t xml:space="preserve"> - 2 berth caravan - £20 supplement - </t>
  </si>
  <si>
    <t xml:space="preserve"> - 3  berth caravan (1 x double, 1 x single) - </t>
  </si>
  <si>
    <t xml:space="preserve"> - 5 berth caravan (1 x double, 1 x single,  1 x double sofa bed) - </t>
  </si>
  <si>
    <t xml:space="preserve"> - 6 berth caravan (1 x double, 1 x twin, 1 x double sofa) - </t>
  </si>
  <si>
    <t xml:space="preserve"> - 8 berth caravan (TBA) - </t>
  </si>
  <si>
    <t>Under occupancy</t>
  </si>
  <si>
    <t>Camping</t>
  </si>
  <si>
    <t xml:space="preserve"> - 4 man tent -</t>
  </si>
  <si>
    <t>Balance payable - 15 January 2020</t>
  </si>
  <si>
    <t>Total accomodation cost for weekend</t>
  </si>
  <si>
    <t xml:space="preserve"> - 4 berth lodge (2 x double, or 1 x double, 1 x twin) - £200 supplement  - </t>
  </si>
  <si>
    <t xml:space="preserve"> - 6 berth lodge (1 x double, 2 x twin) - £200 supplement -  - </t>
  </si>
  <si>
    <t>Accomodation Cost Calculator - Becc's Minis / Juniors Tour - Bournemouth Festival April 2020</t>
  </si>
  <si>
    <t>Beccs bank account details</t>
  </si>
  <si>
    <t>Account: 85260053</t>
  </si>
  <si>
    <t>Sort Code: 60-23-22</t>
  </si>
  <si>
    <t>Reference: Surname and age group of eldest child</t>
  </si>
  <si>
    <t>Whilst every effort will be made to accommodate your requested accomodation, please note that availability is limited and may change after final registration numbers have been counted and submitted to the tour operator.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</si>
</sst>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809]* #,##0.00_-;\-[$£-809]* #,##0.00_-;_-[$£-809]* &quot;-&quot;??_-;_-@_-"/>
    <numFmt numFmtId="165" formatCode="&quot;£&quot;#,##0.00"/>
  </numFmts>
  <fonts count="26" x14ac:knownFonts="1">
    <font>
      <sz val="11"/>
      <color theme="1"/>
      <name val="Calibri"/>
      <family val="2"/>
      <scheme val="minor"/>
    </font>
    <font>
      <b/>
      <sz val="14"/>
      <color theme="1"/>
      <name val="Arial"/>
      <family val="2"/>
    </font>
    <font>
      <b/>
      <sz val="18"/>
      <color rgb="FFFFC000"/>
      <name val="Arial"/>
      <family val="2"/>
    </font>
    <font>
      <b/>
      <sz val="18"/>
      <color theme="1"/>
      <name val="Arial"/>
      <family val="2"/>
    </font>
    <font>
      <sz val="12"/>
      <color theme="1"/>
      <name val="Arial"/>
      <family val="2"/>
    </font>
    <font>
      <b/>
      <sz val="12"/>
      <color rgb="FFFF0000"/>
      <name val="Arial"/>
      <family val="2"/>
    </font>
    <font>
      <b/>
      <sz val="12"/>
      <color theme="1"/>
      <name val="Arial"/>
      <family val="2"/>
    </font>
    <font>
      <b/>
      <sz val="16"/>
      <color theme="0"/>
      <name val="Arial"/>
      <family val="2"/>
    </font>
    <font>
      <b/>
      <sz val="14"/>
      <color theme="0"/>
      <name val="Arial"/>
      <family val="2"/>
    </font>
    <font>
      <sz val="12"/>
      <color theme="5"/>
      <name val="Arial"/>
      <family val="2"/>
    </font>
    <font>
      <sz val="12"/>
      <color theme="0" tint="-0.34998626667073579"/>
      <name val="Arial"/>
      <family val="2"/>
    </font>
    <font>
      <sz val="12"/>
      <color theme="7" tint="-0.249977111117893"/>
      <name val="Arial"/>
      <family val="2"/>
    </font>
    <font>
      <sz val="12"/>
      <color rgb="FFFF0000"/>
      <name val="Arial"/>
      <family val="2"/>
    </font>
    <font>
      <sz val="12"/>
      <name val="Arial"/>
      <family val="2"/>
    </font>
    <font>
      <sz val="12"/>
      <color theme="0" tint="-0.499984740745262"/>
      <name val="Arial"/>
      <family val="2"/>
    </font>
    <font>
      <sz val="12"/>
      <color rgb="FF0070C0"/>
      <name val="Arial"/>
      <family val="2"/>
    </font>
    <font>
      <sz val="12"/>
      <color rgb="FF7030A0"/>
      <name val="Arial"/>
      <family val="2"/>
    </font>
    <font>
      <b/>
      <sz val="16"/>
      <color theme="5"/>
      <name val="Arial"/>
      <family val="2"/>
    </font>
    <font>
      <b/>
      <sz val="14"/>
      <color theme="5"/>
      <name val="Arial"/>
      <family val="2"/>
    </font>
    <font>
      <b/>
      <sz val="16"/>
      <color rgb="FF00B050"/>
      <name val="Arial"/>
      <family val="2"/>
    </font>
    <font>
      <b/>
      <sz val="14"/>
      <color rgb="FF00B050"/>
      <name val="Arial"/>
      <family val="2"/>
    </font>
    <font>
      <sz val="12"/>
      <color theme="0"/>
      <name val="Arial"/>
      <family val="2"/>
    </font>
    <font>
      <sz val="14"/>
      <color theme="0"/>
      <name val="Arial"/>
      <family val="2"/>
    </font>
    <font>
      <u/>
      <sz val="14"/>
      <color theme="0"/>
      <name val="Arial"/>
      <family val="2"/>
    </font>
    <font>
      <sz val="14"/>
      <color theme="7"/>
      <name val="Arial"/>
      <family val="2"/>
    </font>
    <font>
      <b/>
      <sz val="14"/>
      <color theme="0" tint="-0.14999847407452621"/>
      <name val="Arial"/>
      <family val="2"/>
    </font>
  </fonts>
  <fills count="5">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2">
    <xf numFmtId="0" fontId="0" fillId="0" borderId="0" xfId="0"/>
    <xf numFmtId="0" fontId="1" fillId="4" borderId="1" xfId="0" applyFont="1" applyFill="1" applyBorder="1" applyAlignment="1" applyProtection="1">
      <alignment horizontal="center"/>
      <protection locked="0"/>
    </xf>
    <xf numFmtId="0" fontId="2" fillId="3" borderId="0" xfId="0" applyFont="1" applyFill="1"/>
    <xf numFmtId="0" fontId="3" fillId="3" borderId="0" xfId="0" applyFont="1" applyFill="1"/>
    <xf numFmtId="0" fontId="3" fillId="0" borderId="0" xfId="0" applyFont="1"/>
    <xf numFmtId="0" fontId="4" fillId="3" borderId="0" xfId="0" applyFont="1" applyFill="1"/>
    <xf numFmtId="0" fontId="5" fillId="3" borderId="0" xfId="0" applyFont="1" applyFill="1" applyAlignment="1">
      <alignment horizontal="center"/>
    </xf>
    <xf numFmtId="0" fontId="6" fillId="0" borderId="0" xfId="0" applyFont="1"/>
    <xf numFmtId="0" fontId="4" fillId="0" borderId="0" xfId="0" applyFont="1"/>
    <xf numFmtId="0" fontId="7" fillId="3" borderId="0" xfId="0" applyFont="1" applyFill="1"/>
    <xf numFmtId="0" fontId="4" fillId="0" borderId="0" xfId="0" applyFont="1" applyAlignment="1">
      <alignment horizontal="center"/>
    </xf>
    <xf numFmtId="0" fontId="1" fillId="3" borderId="0" xfId="0" applyFont="1" applyFill="1" applyProtection="1"/>
    <xf numFmtId="0" fontId="9" fillId="2" borderId="0" xfId="0" applyFont="1" applyFill="1"/>
    <xf numFmtId="164" fontId="9" fillId="2" borderId="0" xfId="0" applyNumberFormat="1" applyFont="1" applyFill="1"/>
    <xf numFmtId="0" fontId="10" fillId="2" borderId="0" xfId="0" applyFont="1" applyFill="1"/>
    <xf numFmtId="164" fontId="10" fillId="2" borderId="0" xfId="0" applyNumberFormat="1" applyFont="1" applyFill="1"/>
    <xf numFmtId="0" fontId="17" fillId="3" borderId="0" xfId="0" applyFont="1" applyFill="1"/>
    <xf numFmtId="165" fontId="18" fillId="3" borderId="1" xfId="0" applyNumberFormat="1" applyFont="1" applyFill="1" applyBorder="1" applyAlignment="1" applyProtection="1">
      <alignment horizontal="center"/>
    </xf>
    <xf numFmtId="0" fontId="19" fillId="3" borderId="0" xfId="0" applyFont="1" applyFill="1"/>
    <xf numFmtId="165" fontId="20" fillId="3" borderId="1" xfId="0" applyNumberFormat="1" applyFont="1" applyFill="1" applyBorder="1" applyAlignment="1" applyProtection="1">
      <alignment horizontal="center"/>
    </xf>
    <xf numFmtId="0" fontId="9" fillId="3" borderId="0" xfId="0" applyFont="1" applyFill="1"/>
    <xf numFmtId="164" fontId="9" fillId="3" borderId="0" xfId="0" applyNumberFormat="1" applyFont="1" applyFill="1"/>
    <xf numFmtId="0" fontId="10" fillId="3" borderId="0" xfId="0" applyFont="1" applyFill="1"/>
    <xf numFmtId="164" fontId="10" fillId="3" borderId="0" xfId="0" applyNumberFormat="1" applyFont="1" applyFill="1"/>
    <xf numFmtId="0" fontId="11" fillId="3" borderId="0" xfId="0" applyFont="1" applyFill="1"/>
    <xf numFmtId="164" fontId="11" fillId="3" borderId="0" xfId="0" applyNumberFormat="1" applyFont="1" applyFill="1"/>
    <xf numFmtId="0" fontId="12" fillId="3" borderId="0" xfId="0" applyFont="1" applyFill="1"/>
    <xf numFmtId="164" fontId="13" fillId="3" borderId="0" xfId="0" applyNumberFormat="1" applyFont="1" applyFill="1"/>
    <xf numFmtId="164" fontId="12" fillId="3" borderId="0" xfId="0" applyNumberFormat="1" applyFont="1" applyFill="1"/>
    <xf numFmtId="0" fontId="14" fillId="3" borderId="0" xfId="0" applyFont="1" applyFill="1"/>
    <xf numFmtId="164" fontId="14" fillId="3" borderId="0" xfId="0" applyNumberFormat="1" applyFont="1" applyFill="1"/>
    <xf numFmtId="164" fontId="15" fillId="3" borderId="0" xfId="0" applyNumberFormat="1" applyFont="1" applyFill="1"/>
    <xf numFmtId="164" fontId="16" fillId="3" borderId="0" xfId="0" applyNumberFormat="1" applyFont="1" applyFill="1"/>
    <xf numFmtId="0" fontId="21" fillId="3" borderId="0" xfId="0" applyFont="1" applyFill="1"/>
    <xf numFmtId="0" fontId="22" fillId="3" borderId="0" xfId="0" applyFont="1" applyFill="1"/>
    <xf numFmtId="0" fontId="21" fillId="0" borderId="0" xfId="0" applyFont="1"/>
    <xf numFmtId="0" fontId="21" fillId="2" borderId="0" xfId="0" applyFont="1" applyFill="1"/>
    <xf numFmtId="164" fontId="21" fillId="2" borderId="0" xfId="0" applyNumberFormat="1" applyFont="1" applyFill="1"/>
    <xf numFmtId="0" fontId="23" fillId="3" borderId="0" xfId="0" applyFont="1" applyFill="1"/>
    <xf numFmtId="0" fontId="24" fillId="3" borderId="0" xfId="0" applyFont="1" applyFill="1" applyAlignment="1">
      <alignment horizontal="center" wrapText="1"/>
    </xf>
    <xf numFmtId="0" fontId="8" fillId="3" borderId="0" xfId="0" applyFont="1" applyFill="1"/>
    <xf numFmtId="165" fontId="25" fillId="3" borderId="1"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CC00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5135561</xdr:colOff>
      <xdr:row>0</xdr:row>
      <xdr:rowOff>0</xdr:rowOff>
    </xdr:from>
    <xdr:to>
      <xdr:col>2</xdr:col>
      <xdr:colOff>23811</xdr:colOff>
      <xdr:row>3</xdr:row>
      <xdr:rowOff>7497</xdr:rowOff>
    </xdr:to>
    <xdr:pic>
      <xdr:nvPicPr>
        <xdr:cNvPr id="2" name="Picture 1">
          <a:extLst>
            <a:ext uri="{FF2B5EF4-FFF2-40B4-BE49-F238E27FC236}">
              <a16:creationId xmlns:a16="http://schemas.microsoft.com/office/drawing/2014/main" id="{02D9961F-8A00-4708-AA62-3BF895D34E01}"/>
            </a:ext>
          </a:extLst>
        </xdr:cNvPr>
        <xdr:cNvPicPr>
          <a:picLocks noChangeAspect="1"/>
        </xdr:cNvPicPr>
      </xdr:nvPicPr>
      <xdr:blipFill>
        <a:blip xmlns:r="http://schemas.openxmlformats.org/officeDocument/2006/relationships" r:embed="rId1"/>
        <a:stretch>
          <a:fillRect/>
        </a:stretch>
      </xdr:blipFill>
      <xdr:spPr>
        <a:xfrm>
          <a:off x="10334624" y="0"/>
          <a:ext cx="650875" cy="7933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A750B-217B-46EA-9202-CE5DC1FC8A4F}">
  <dimension ref="A1:R79"/>
  <sheetViews>
    <sheetView tabSelected="1" zoomScale="80" zoomScaleNormal="80" workbookViewId="0">
      <selection activeCell="B16" sqref="B16"/>
    </sheetView>
  </sheetViews>
  <sheetFormatPr defaultRowHeight="15.5" x14ac:dyDescent="0.35"/>
  <cols>
    <col min="1" max="1" width="74.453125" style="8" customWidth="1"/>
    <col min="2" max="2" width="82.453125" style="8" customWidth="1"/>
    <col min="3" max="3" width="6.54296875" style="8" customWidth="1"/>
    <col min="4" max="4" width="14.81640625" style="8" hidden="1" customWidth="1"/>
    <col min="5" max="5" width="100.54296875" style="8" hidden="1" customWidth="1"/>
    <col min="6" max="6" width="18.81640625" style="8" hidden="1" customWidth="1"/>
    <col min="7" max="7" width="14" style="8" hidden="1" customWidth="1"/>
    <col min="8" max="8" width="17.1796875" style="8" hidden="1" customWidth="1"/>
    <col min="9" max="9" width="11.453125" style="8" hidden="1" customWidth="1"/>
    <col min="10" max="12" width="0" style="8" hidden="1" customWidth="1"/>
    <col min="13" max="18" width="8.7265625" style="5"/>
    <col min="19" max="16384" width="8.7265625" style="8"/>
  </cols>
  <sheetData>
    <row r="1" spans="1:18" s="4" customFormat="1" ht="23" x14ac:dyDescent="0.5">
      <c r="A1" s="9" t="s">
        <v>28</v>
      </c>
      <c r="B1" s="3"/>
      <c r="C1" s="3"/>
      <c r="M1" s="3"/>
      <c r="N1" s="3"/>
      <c r="O1" s="3"/>
      <c r="P1" s="3"/>
      <c r="Q1" s="3"/>
      <c r="R1" s="3"/>
    </row>
    <row r="2" spans="1:18" s="4" customFormat="1" ht="23" x14ac:dyDescent="0.5">
      <c r="A2" s="2"/>
      <c r="B2" s="3"/>
      <c r="C2" s="3"/>
      <c r="M2" s="3"/>
      <c r="N2" s="3"/>
      <c r="O2" s="3"/>
      <c r="P2" s="3"/>
      <c r="Q2" s="3"/>
      <c r="R2" s="3"/>
    </row>
    <row r="3" spans="1:18" x14ac:dyDescent="0.35">
      <c r="A3" s="5"/>
      <c r="B3" s="6" t="s">
        <v>14</v>
      </c>
      <c r="C3" s="5"/>
      <c r="D3" s="7" t="s">
        <v>5</v>
      </c>
      <c r="E3" s="7" t="s">
        <v>6</v>
      </c>
      <c r="F3" s="7" t="s">
        <v>0</v>
      </c>
    </row>
    <row r="4" spans="1:18" ht="18" x14ac:dyDescent="0.4">
      <c r="A4" s="40" t="s">
        <v>15</v>
      </c>
      <c r="B4" s="1">
        <v>3</v>
      </c>
      <c r="C4" s="5"/>
      <c r="D4" s="10">
        <v>2</v>
      </c>
      <c r="E4" s="8" t="s">
        <v>16</v>
      </c>
      <c r="F4" s="8" t="s">
        <v>1</v>
      </c>
    </row>
    <row r="5" spans="1:18" ht="18" x14ac:dyDescent="0.4">
      <c r="A5" s="40" t="s">
        <v>12</v>
      </c>
      <c r="B5" s="1" t="s">
        <v>17</v>
      </c>
      <c r="C5" s="5"/>
      <c r="D5" s="10">
        <v>3</v>
      </c>
      <c r="E5" s="8" t="s">
        <v>17</v>
      </c>
      <c r="F5" s="8" t="s">
        <v>2</v>
      </c>
    </row>
    <row r="6" spans="1:18" ht="18" x14ac:dyDescent="0.4">
      <c r="A6" s="40" t="s">
        <v>0</v>
      </c>
      <c r="B6" s="1" t="s">
        <v>1</v>
      </c>
      <c r="C6" s="5"/>
      <c r="D6" s="10">
        <v>4</v>
      </c>
      <c r="E6" s="8" t="s">
        <v>18</v>
      </c>
      <c r="F6" s="8" t="s">
        <v>3</v>
      </c>
    </row>
    <row r="7" spans="1:18" ht="18" x14ac:dyDescent="0.4">
      <c r="A7" s="40" t="s">
        <v>25</v>
      </c>
      <c r="B7" s="41">
        <f>VLOOKUP(B8,E15:I153,5,FALSE)</f>
        <v>297</v>
      </c>
      <c r="C7" s="5"/>
      <c r="D7" s="10">
        <v>5</v>
      </c>
      <c r="E7" s="8" t="s">
        <v>19</v>
      </c>
      <c r="F7" s="8" t="s">
        <v>4</v>
      </c>
    </row>
    <row r="8" spans="1:18" ht="20" x14ac:dyDescent="0.4">
      <c r="A8" s="9"/>
      <c r="B8" s="11" t="str">
        <f>CONCATENATE(B4,B5,B6)</f>
        <v>3 - 3  berth caravan (1 x double, 1 x single) - Caravan - Bronze</v>
      </c>
      <c r="C8" s="5"/>
      <c r="D8" s="10">
        <v>6</v>
      </c>
      <c r="E8" s="8" t="s">
        <v>26</v>
      </c>
      <c r="F8" s="8" t="s">
        <v>22</v>
      </c>
    </row>
    <row r="9" spans="1:18" ht="5.5" customHeight="1" x14ac:dyDescent="0.4">
      <c r="A9" s="9"/>
      <c r="B9" s="11"/>
      <c r="C9" s="5"/>
      <c r="D9" s="10">
        <v>7</v>
      </c>
      <c r="E9" s="8" t="s">
        <v>27</v>
      </c>
    </row>
    <row r="10" spans="1:18" ht="20" x14ac:dyDescent="0.4">
      <c r="A10" s="16" t="s">
        <v>13</v>
      </c>
      <c r="B10" s="17">
        <f>IF(B7&gt;0,B4*50,FALSE)</f>
        <v>150</v>
      </c>
      <c r="C10" s="5"/>
      <c r="D10" s="10">
        <v>8</v>
      </c>
      <c r="E10" s="8" t="s">
        <v>20</v>
      </c>
    </row>
    <row r="11" spans="1:18" ht="20" x14ac:dyDescent="0.4">
      <c r="A11" s="18" t="s">
        <v>24</v>
      </c>
      <c r="B11" s="19">
        <f>IF(B7&gt;0,B7-B10,FALSE)</f>
        <v>147</v>
      </c>
      <c r="C11" s="5"/>
      <c r="D11" s="10"/>
      <c r="E11" s="8" t="s">
        <v>23</v>
      </c>
    </row>
    <row r="12" spans="1:18" ht="20" x14ac:dyDescent="0.4">
      <c r="A12" s="18"/>
      <c r="B12" s="19"/>
      <c r="C12" s="5"/>
      <c r="D12" s="10"/>
    </row>
    <row r="13" spans="1:18" ht="18" customHeight="1" x14ac:dyDescent="0.35">
      <c r="A13" s="39" t="s">
        <v>33</v>
      </c>
      <c r="B13" s="39"/>
      <c r="C13" s="39"/>
      <c r="D13" s="7" t="s">
        <v>7</v>
      </c>
      <c r="F13" s="8" t="s">
        <v>8</v>
      </c>
      <c r="G13" s="8" t="s">
        <v>9</v>
      </c>
      <c r="H13" s="8" t="s">
        <v>21</v>
      </c>
      <c r="I13" s="8" t="s">
        <v>10</v>
      </c>
    </row>
    <row r="14" spans="1:18" ht="18" customHeight="1" x14ac:dyDescent="0.35">
      <c r="A14" s="39"/>
      <c r="B14" s="39"/>
      <c r="C14" s="39"/>
      <c r="D14" s="7"/>
    </row>
    <row r="15" spans="1:18" x14ac:dyDescent="0.35">
      <c r="A15" s="5"/>
      <c r="B15" s="5"/>
      <c r="C15" s="5"/>
      <c r="E15" s="12" t="str">
        <f>CONCATENATE(D$4,E4,F$4)</f>
        <v>2 - 2 berth caravan - £20 supplement - Caravan - Bronze</v>
      </c>
      <c r="F15" s="13">
        <f>2*99</f>
        <v>198</v>
      </c>
      <c r="G15" s="13">
        <v>20</v>
      </c>
      <c r="H15" s="13"/>
      <c r="I15" s="13">
        <f>SUM(F15:H15)</f>
        <v>218</v>
      </c>
    </row>
    <row r="16" spans="1:18" ht="17.5" x14ac:dyDescent="0.35">
      <c r="A16" s="38" t="s">
        <v>29</v>
      </c>
      <c r="B16" s="5"/>
      <c r="C16" s="5"/>
      <c r="E16" s="12" t="str">
        <f>CONCATENATE(D$4,E5,F$4)</f>
        <v>2 - 3  berth caravan (1 x double, 1 x single) - Caravan - Bronze</v>
      </c>
      <c r="F16" s="13">
        <f>124*2</f>
        <v>248</v>
      </c>
      <c r="G16" s="13">
        <v>0</v>
      </c>
      <c r="H16" s="13">
        <v>0</v>
      </c>
      <c r="I16" s="13">
        <f t="shared" ref="I16:I60" si="0">SUM(F16:H16)</f>
        <v>248</v>
      </c>
    </row>
    <row r="17" spans="1:18" ht="17.5" x14ac:dyDescent="0.35">
      <c r="A17" s="34" t="s">
        <v>30</v>
      </c>
      <c r="B17" s="5"/>
      <c r="C17" s="5"/>
      <c r="E17" s="12" t="str">
        <f>CONCATENATE(D$4,E6,F$4)</f>
        <v>2 - 5 berth caravan (1 x double, 1 x single,  1 x double sofa bed) - Caravan - Bronze</v>
      </c>
      <c r="F17" s="13">
        <f>149*2</f>
        <v>298</v>
      </c>
      <c r="G17" s="13">
        <v>0</v>
      </c>
      <c r="H17" s="13">
        <v>0</v>
      </c>
      <c r="I17" s="13">
        <f t="shared" si="0"/>
        <v>298</v>
      </c>
    </row>
    <row r="18" spans="1:18" ht="17.5" x14ac:dyDescent="0.35">
      <c r="A18" s="34" t="s">
        <v>31</v>
      </c>
      <c r="B18" s="5"/>
      <c r="C18" s="5"/>
      <c r="E18" s="12" t="str">
        <f>CONCATENATE(D$4,E7,F$4)</f>
        <v>2 - 6 berth caravan (1 x double, 1 x twin, 1 x double sofa) - Caravan - Bronze</v>
      </c>
      <c r="F18" s="13">
        <f>2*199</f>
        <v>398</v>
      </c>
      <c r="G18" s="13">
        <v>0</v>
      </c>
      <c r="H18" s="13">
        <v>0</v>
      </c>
      <c r="I18" s="13">
        <f t="shared" si="0"/>
        <v>398</v>
      </c>
    </row>
    <row r="19" spans="1:18" s="35" customFormat="1" ht="17.5" x14ac:dyDescent="0.35">
      <c r="A19" s="34" t="s">
        <v>32</v>
      </c>
      <c r="B19" s="33"/>
      <c r="C19" s="33"/>
      <c r="E19" s="36" t="str">
        <f>CONCATENATE(D$4,E4,F$5)</f>
        <v>2 - 2 berth caravan - £20 supplement - Caravan - Silver</v>
      </c>
      <c r="F19" s="37">
        <f>2*99</f>
        <v>198</v>
      </c>
      <c r="G19" s="37">
        <f>20+30</f>
        <v>50</v>
      </c>
      <c r="H19" s="37"/>
      <c r="I19" s="37">
        <f t="shared" si="0"/>
        <v>248</v>
      </c>
      <c r="M19" s="33"/>
      <c r="N19" s="33"/>
      <c r="O19" s="33"/>
      <c r="P19" s="33"/>
      <c r="Q19" s="33"/>
      <c r="R19" s="33"/>
    </row>
    <row r="20" spans="1:18" x14ac:dyDescent="0.35">
      <c r="A20" s="5"/>
      <c r="B20" s="5"/>
      <c r="C20" s="5"/>
      <c r="E20" s="14" t="str">
        <f>CONCATENATE(D$4,E5,F$5)</f>
        <v>2 - 3  berth caravan (1 x double, 1 x single) - Caravan - Silver</v>
      </c>
      <c r="F20" s="15">
        <f>124*2</f>
        <v>248</v>
      </c>
      <c r="G20" s="15">
        <v>30</v>
      </c>
      <c r="H20" s="15">
        <v>0</v>
      </c>
      <c r="I20" s="15">
        <f t="shared" si="0"/>
        <v>278</v>
      </c>
    </row>
    <row r="21" spans="1:18" s="5" customFormat="1" x14ac:dyDescent="0.35">
      <c r="E21" s="22" t="str">
        <f>CONCATENATE(D$4,E6,F$5)</f>
        <v>2 - 5 berth caravan (1 x double, 1 x single,  1 x double sofa bed) - Caravan - Silver</v>
      </c>
      <c r="F21" s="23">
        <f>149*2</f>
        <v>298</v>
      </c>
      <c r="G21" s="23">
        <v>30</v>
      </c>
      <c r="H21" s="23">
        <v>0</v>
      </c>
      <c r="I21" s="23">
        <f t="shared" si="0"/>
        <v>328</v>
      </c>
    </row>
    <row r="22" spans="1:18" s="5" customFormat="1" x14ac:dyDescent="0.35">
      <c r="E22" s="22" t="str">
        <f>CONCATENATE(D$4,E7,F$5)</f>
        <v>2 - 6 berth caravan (1 x double, 1 x twin, 1 x double sofa) - Caravan - Silver</v>
      </c>
      <c r="F22" s="23">
        <f>2*199</f>
        <v>398</v>
      </c>
      <c r="G22" s="23">
        <v>30</v>
      </c>
      <c r="H22" s="23">
        <v>0</v>
      </c>
      <c r="I22" s="23">
        <f t="shared" si="0"/>
        <v>428</v>
      </c>
    </row>
    <row r="23" spans="1:18" s="5" customFormat="1" x14ac:dyDescent="0.35">
      <c r="E23" s="24" t="str">
        <f>CONCATENATE(D$4,E4,F$6)</f>
        <v>2 - 2 berth caravan - £20 supplement - Caravan - Gold</v>
      </c>
      <c r="F23" s="25">
        <f>2*99</f>
        <v>198</v>
      </c>
      <c r="G23" s="25">
        <v>120</v>
      </c>
      <c r="H23" s="25"/>
      <c r="I23" s="25">
        <f t="shared" si="0"/>
        <v>318</v>
      </c>
    </row>
    <row r="24" spans="1:18" s="5" customFormat="1" x14ac:dyDescent="0.35">
      <c r="E24" s="24" t="str">
        <f>CONCATENATE(D$4,E5,F$6)</f>
        <v>2 - 3  berth caravan (1 x double, 1 x single) - Caravan - Gold</v>
      </c>
      <c r="F24" s="25">
        <f>124*2</f>
        <v>248</v>
      </c>
      <c r="G24" s="25">
        <v>100</v>
      </c>
      <c r="H24" s="25"/>
      <c r="I24" s="25">
        <f>SUM(F24:H24)</f>
        <v>348</v>
      </c>
    </row>
    <row r="25" spans="1:18" s="5" customFormat="1" x14ac:dyDescent="0.35">
      <c r="E25" s="24" t="str">
        <f>CONCATENATE(D$4,E6,F$6)</f>
        <v>2 - 5 berth caravan (1 x double, 1 x single,  1 x double sofa bed) - Caravan - Gold</v>
      </c>
      <c r="F25" s="25">
        <f>149*2</f>
        <v>298</v>
      </c>
      <c r="G25" s="25">
        <v>100</v>
      </c>
      <c r="H25" s="25"/>
      <c r="I25" s="25">
        <f t="shared" si="0"/>
        <v>398</v>
      </c>
    </row>
    <row r="26" spans="1:18" s="5" customFormat="1" x14ac:dyDescent="0.35">
      <c r="E26" s="24" t="str">
        <f>CONCATENATE(D$4,E7,F$6)</f>
        <v>2 - 6 berth caravan (1 x double, 1 x twin, 1 x double sofa) - Caravan - Gold</v>
      </c>
      <c r="F26" s="25">
        <f>2*199</f>
        <v>398</v>
      </c>
      <c r="G26" s="25">
        <v>100</v>
      </c>
      <c r="H26" s="25"/>
      <c r="I26" s="25">
        <f t="shared" si="0"/>
        <v>498</v>
      </c>
    </row>
    <row r="27" spans="1:18" s="5" customFormat="1" x14ac:dyDescent="0.35">
      <c r="E27" s="26" t="str">
        <f>CONCATENATE(D$4,E8,F$7)</f>
        <v>2 - 4 berth lodge (2 x double, or 1 x double, 1 x twin) - £200 supplement  - Lodge</v>
      </c>
      <c r="F27" s="27">
        <f>149*2</f>
        <v>298</v>
      </c>
      <c r="G27" s="28">
        <v>200</v>
      </c>
      <c r="H27" s="28"/>
      <c r="I27" s="28">
        <f t="shared" si="0"/>
        <v>498</v>
      </c>
    </row>
    <row r="28" spans="1:18" s="5" customFormat="1" x14ac:dyDescent="0.35">
      <c r="E28" s="26" t="str">
        <f>CONCATENATE(D$4,E9,F$7)</f>
        <v>2 - 6 berth lodge (1 x double, 2 x twin) - £200 supplement -  - Lodge</v>
      </c>
      <c r="F28" s="27">
        <f>199*2</f>
        <v>398</v>
      </c>
      <c r="G28" s="28">
        <v>200</v>
      </c>
      <c r="H28" s="28"/>
      <c r="I28" s="28">
        <f t="shared" si="0"/>
        <v>598</v>
      </c>
    </row>
    <row r="29" spans="1:18" s="5" customFormat="1" x14ac:dyDescent="0.35">
      <c r="E29" s="20" t="str">
        <f>CONCATENATE(D$5,E5,F$4)</f>
        <v>3 - 3  berth caravan (1 x double, 1 x single) - Caravan - Bronze</v>
      </c>
      <c r="F29" s="21">
        <f>99*3</f>
        <v>297</v>
      </c>
      <c r="G29" s="21">
        <v>0</v>
      </c>
      <c r="H29" s="21"/>
      <c r="I29" s="21">
        <f t="shared" si="0"/>
        <v>297</v>
      </c>
    </row>
    <row r="30" spans="1:18" s="5" customFormat="1" x14ac:dyDescent="0.35">
      <c r="E30" s="20" t="str">
        <f>CONCATENATE(D$5,E6,F$4)</f>
        <v>3 - 5 berth caravan (1 x double, 1 x single,  1 x double sofa bed) - Caravan - Bronze</v>
      </c>
      <c r="F30" s="21">
        <f>133*3</f>
        <v>399</v>
      </c>
      <c r="G30" s="21">
        <v>0</v>
      </c>
      <c r="H30" s="21"/>
      <c r="I30" s="21">
        <f t="shared" si="0"/>
        <v>399</v>
      </c>
    </row>
    <row r="31" spans="1:18" s="5" customFormat="1" x14ac:dyDescent="0.35">
      <c r="E31" s="20" t="str">
        <f>CONCATENATE(D$5,E7,F$4)</f>
        <v>3 - 6 berth caravan (1 x double, 1 x twin, 1 x double sofa) - Caravan - Bronze</v>
      </c>
      <c r="F31" s="21">
        <f>149*3</f>
        <v>447</v>
      </c>
      <c r="G31" s="21">
        <v>0</v>
      </c>
      <c r="H31" s="21"/>
      <c r="I31" s="21">
        <f t="shared" si="0"/>
        <v>447</v>
      </c>
    </row>
    <row r="32" spans="1:18" s="5" customFormat="1" x14ac:dyDescent="0.35">
      <c r="E32" s="29" t="str">
        <f>CONCATENATE(D$5,E5,F$5)</f>
        <v>3 - 3  berth caravan (1 x double, 1 x single) - Caravan - Silver</v>
      </c>
      <c r="F32" s="30">
        <f>99*3</f>
        <v>297</v>
      </c>
      <c r="G32" s="30">
        <v>30</v>
      </c>
      <c r="H32" s="30"/>
      <c r="I32" s="30">
        <f t="shared" si="0"/>
        <v>327</v>
      </c>
    </row>
    <row r="33" spans="5:9" s="5" customFormat="1" x14ac:dyDescent="0.35">
      <c r="E33" s="29" t="str">
        <f>CONCATENATE(D$5,E6,F$5)</f>
        <v>3 - 5 berth caravan (1 x double, 1 x single,  1 x double sofa bed) - Caravan - Silver</v>
      </c>
      <c r="F33" s="30">
        <f>133*3</f>
        <v>399</v>
      </c>
      <c r="G33" s="30">
        <v>30</v>
      </c>
      <c r="H33" s="30"/>
      <c r="I33" s="30">
        <f t="shared" si="0"/>
        <v>429</v>
      </c>
    </row>
    <row r="34" spans="5:9" s="5" customFormat="1" x14ac:dyDescent="0.35">
      <c r="E34" s="29" t="str">
        <f>CONCATENATE(D$5,E7,F$5)</f>
        <v>3 - 6 berth caravan (1 x double, 1 x twin, 1 x double sofa) - Caravan - Silver</v>
      </c>
      <c r="F34" s="30">
        <f>149*3</f>
        <v>447</v>
      </c>
      <c r="G34" s="30">
        <v>30</v>
      </c>
      <c r="H34" s="30"/>
      <c r="I34" s="30">
        <f t="shared" si="0"/>
        <v>477</v>
      </c>
    </row>
    <row r="35" spans="5:9" s="5" customFormat="1" x14ac:dyDescent="0.35">
      <c r="E35" s="24" t="str">
        <f>CONCATENATE(D$5,E5,F$6)</f>
        <v>3 - 3  berth caravan (1 x double, 1 x single) - Caravan - Gold</v>
      </c>
      <c r="F35" s="25">
        <f>99*3</f>
        <v>297</v>
      </c>
      <c r="G35" s="25">
        <v>100</v>
      </c>
      <c r="H35" s="25"/>
      <c r="I35" s="25">
        <f t="shared" si="0"/>
        <v>397</v>
      </c>
    </row>
    <row r="36" spans="5:9" s="5" customFormat="1" x14ac:dyDescent="0.35">
      <c r="E36" s="24" t="str">
        <f>CONCATENATE(D$5,E6,F$6)</f>
        <v>3 - 5 berth caravan (1 x double, 1 x single,  1 x double sofa bed) - Caravan - Gold</v>
      </c>
      <c r="F36" s="25">
        <f>133*3</f>
        <v>399</v>
      </c>
      <c r="G36" s="25">
        <v>100</v>
      </c>
      <c r="H36" s="25"/>
      <c r="I36" s="25">
        <f t="shared" si="0"/>
        <v>499</v>
      </c>
    </row>
    <row r="37" spans="5:9" s="5" customFormat="1" x14ac:dyDescent="0.35">
      <c r="E37" s="24" t="str">
        <f>CONCATENATE(D$5,E7,F$6)</f>
        <v>3 - 6 berth caravan (1 x double, 1 x twin, 1 x double sofa) - Caravan - Gold</v>
      </c>
      <c r="F37" s="25">
        <f>149*3</f>
        <v>447</v>
      </c>
      <c r="G37" s="25">
        <v>100</v>
      </c>
      <c r="H37" s="25"/>
      <c r="I37" s="25">
        <f t="shared" si="0"/>
        <v>547</v>
      </c>
    </row>
    <row r="38" spans="5:9" s="5" customFormat="1" x14ac:dyDescent="0.35">
      <c r="E38" s="26" t="str">
        <f>CONCATENATE(D$5,E8,F$7)</f>
        <v>3 - 4 berth lodge (2 x double, or 1 x double, 1 x twin) - £200 supplement  - Lodge</v>
      </c>
      <c r="F38" s="31">
        <f>99*3</f>
        <v>297</v>
      </c>
      <c r="G38" s="28">
        <v>200</v>
      </c>
      <c r="H38" s="28">
        <v>50</v>
      </c>
      <c r="I38" s="31">
        <f t="shared" si="0"/>
        <v>547</v>
      </c>
    </row>
    <row r="39" spans="5:9" s="5" customFormat="1" x14ac:dyDescent="0.35">
      <c r="E39" s="26" t="str">
        <f>CONCATENATE(D$5,E9,F$7)</f>
        <v>3 - 6 berth lodge (1 x double, 2 x twin) - £200 supplement -  - Lodge</v>
      </c>
      <c r="F39" s="31">
        <f>99*3</f>
        <v>297</v>
      </c>
      <c r="G39" s="28">
        <v>200</v>
      </c>
      <c r="H39" s="28">
        <f>3*50</f>
        <v>150</v>
      </c>
      <c r="I39" s="31">
        <f t="shared" si="0"/>
        <v>647</v>
      </c>
    </row>
    <row r="40" spans="5:9" s="5" customFormat="1" x14ac:dyDescent="0.35">
      <c r="E40" s="20" t="str">
        <f>CONCATENATE(D$6,E6,F$4)</f>
        <v>4 - 5 berth caravan (1 x double, 1 x single,  1 x double sofa bed) - Caravan - Bronze</v>
      </c>
      <c r="F40" s="21">
        <f>112*4</f>
        <v>448</v>
      </c>
      <c r="G40" s="21">
        <v>0</v>
      </c>
      <c r="H40" s="21"/>
      <c r="I40" s="21">
        <f t="shared" si="0"/>
        <v>448</v>
      </c>
    </row>
    <row r="41" spans="5:9" s="5" customFormat="1" x14ac:dyDescent="0.35">
      <c r="E41" s="20" t="str">
        <f>CONCATENATE(D$6,E7,F$4)</f>
        <v>4 - 6 berth caravan (1 x double, 1 x twin, 1 x double sofa) - Caravan - Bronze</v>
      </c>
      <c r="F41" s="21">
        <f>124*4</f>
        <v>496</v>
      </c>
      <c r="G41" s="21">
        <v>0</v>
      </c>
      <c r="H41" s="21"/>
      <c r="I41" s="21">
        <f t="shared" si="0"/>
        <v>496</v>
      </c>
    </row>
    <row r="42" spans="5:9" s="5" customFormat="1" x14ac:dyDescent="0.35">
      <c r="E42" s="29" t="str">
        <f>CONCATENATE(D$6,E6,F$5)</f>
        <v>4 - 5 berth caravan (1 x double, 1 x single,  1 x double sofa bed) - Caravan - Silver</v>
      </c>
      <c r="F42" s="30">
        <f>112*4</f>
        <v>448</v>
      </c>
      <c r="G42" s="30">
        <v>30</v>
      </c>
      <c r="H42" s="30"/>
      <c r="I42" s="30">
        <f t="shared" si="0"/>
        <v>478</v>
      </c>
    </row>
    <row r="43" spans="5:9" s="5" customFormat="1" x14ac:dyDescent="0.35">
      <c r="E43" s="29" t="str">
        <f>CONCATENATE(D$6,E7,F$5)</f>
        <v>4 - 6 berth caravan (1 x double, 1 x twin, 1 x double sofa) - Caravan - Silver</v>
      </c>
      <c r="F43" s="30">
        <f>124*4</f>
        <v>496</v>
      </c>
      <c r="G43" s="30">
        <v>30</v>
      </c>
      <c r="H43" s="30"/>
      <c r="I43" s="30">
        <f t="shared" si="0"/>
        <v>526</v>
      </c>
    </row>
    <row r="44" spans="5:9" s="5" customFormat="1" x14ac:dyDescent="0.35">
      <c r="E44" s="24" t="str">
        <f>CONCATENATE(D$6,E6,F$6)</f>
        <v>4 - 5 berth caravan (1 x double, 1 x single,  1 x double sofa bed) - Caravan - Gold</v>
      </c>
      <c r="F44" s="25">
        <f>112*4</f>
        <v>448</v>
      </c>
      <c r="G44" s="25">
        <v>100</v>
      </c>
      <c r="H44" s="25"/>
      <c r="I44" s="25">
        <f t="shared" si="0"/>
        <v>548</v>
      </c>
    </row>
    <row r="45" spans="5:9" s="5" customFormat="1" x14ac:dyDescent="0.35">
      <c r="E45" s="24" t="str">
        <f>CONCATENATE(D$6,E7,F$6)</f>
        <v>4 - 6 berth caravan (1 x double, 1 x twin, 1 x double sofa) - Caravan - Gold</v>
      </c>
      <c r="F45" s="25">
        <f>124*4</f>
        <v>496</v>
      </c>
      <c r="G45" s="25">
        <v>100</v>
      </c>
      <c r="H45" s="25"/>
      <c r="I45" s="25">
        <f t="shared" si="0"/>
        <v>596</v>
      </c>
    </row>
    <row r="46" spans="5:9" s="5" customFormat="1" x14ac:dyDescent="0.35">
      <c r="E46" s="26" t="str">
        <f>CONCATENATE(D$6,E8,F$7)</f>
        <v>4 - 4 berth lodge (2 x double, or 1 x double, 1 x twin) - £200 supplement  - Lodge</v>
      </c>
      <c r="F46" s="32">
        <f>99*4</f>
        <v>396</v>
      </c>
      <c r="G46" s="28">
        <f>200</f>
        <v>200</v>
      </c>
      <c r="H46" s="28"/>
      <c r="I46" s="32">
        <f t="shared" si="0"/>
        <v>596</v>
      </c>
    </row>
    <row r="47" spans="5:9" s="5" customFormat="1" x14ac:dyDescent="0.35">
      <c r="E47" s="26" t="str">
        <f>CONCATENATE(D$6,E9,F$7)</f>
        <v>4 - 6 berth lodge (1 x double, 2 x twin) - £200 supplement -  - Lodge</v>
      </c>
      <c r="F47" s="32">
        <f>99*4</f>
        <v>396</v>
      </c>
      <c r="G47" s="28">
        <v>200</v>
      </c>
      <c r="H47" s="28">
        <f>2*50</f>
        <v>100</v>
      </c>
      <c r="I47" s="32">
        <f t="shared" si="0"/>
        <v>696</v>
      </c>
    </row>
    <row r="48" spans="5:9" s="5" customFormat="1" x14ac:dyDescent="0.35">
      <c r="E48" s="20" t="str">
        <f>CONCATENATE(D$7,E6,F$4)</f>
        <v>5 - 5 berth caravan (1 x double, 1 x single,  1 x double sofa bed) - Caravan - Bronze</v>
      </c>
      <c r="F48" s="21">
        <f>99*5</f>
        <v>495</v>
      </c>
      <c r="G48" s="21">
        <v>0</v>
      </c>
      <c r="H48" s="21"/>
      <c r="I48" s="21">
        <f t="shared" si="0"/>
        <v>495</v>
      </c>
    </row>
    <row r="49" spans="5:9" s="5" customFormat="1" x14ac:dyDescent="0.35">
      <c r="E49" s="20" t="str">
        <f>CONCATENATE(D$7,E7,F$4)</f>
        <v>5 - 6 berth caravan (1 x double, 1 x twin, 1 x double sofa) - Caravan - Bronze</v>
      </c>
      <c r="F49" s="21">
        <f>109*5</f>
        <v>545</v>
      </c>
      <c r="G49" s="21">
        <v>0</v>
      </c>
      <c r="H49" s="21"/>
      <c r="I49" s="21">
        <f t="shared" si="0"/>
        <v>545</v>
      </c>
    </row>
    <row r="50" spans="5:9" s="5" customFormat="1" x14ac:dyDescent="0.35">
      <c r="E50" s="20" t="str">
        <f>CONCATENATE(D$7,E10,F$4)</f>
        <v>5 - 8 berth caravan (TBA) - Caravan - Bronze</v>
      </c>
      <c r="F50" s="21">
        <f>(116*5)</f>
        <v>580</v>
      </c>
      <c r="G50" s="21">
        <v>0</v>
      </c>
      <c r="H50" s="21">
        <v>50</v>
      </c>
      <c r="I50" s="21">
        <f t="shared" si="0"/>
        <v>630</v>
      </c>
    </row>
    <row r="51" spans="5:9" s="5" customFormat="1" x14ac:dyDescent="0.35">
      <c r="E51" s="29" t="str">
        <f>CONCATENATE(D$7,E6,F$5)</f>
        <v>5 - 5 berth caravan (1 x double, 1 x single,  1 x double sofa bed) - Caravan - Silver</v>
      </c>
      <c r="F51" s="30">
        <f>99*5</f>
        <v>495</v>
      </c>
      <c r="G51" s="30">
        <v>30</v>
      </c>
      <c r="H51" s="30"/>
      <c r="I51" s="30">
        <f t="shared" si="0"/>
        <v>525</v>
      </c>
    </row>
    <row r="52" spans="5:9" s="5" customFormat="1" x14ac:dyDescent="0.35">
      <c r="E52" s="29" t="str">
        <f>CONCATENATE(D$7,E7,F$5)</f>
        <v>5 - 6 berth caravan (1 x double, 1 x twin, 1 x double sofa) - Caravan - Silver</v>
      </c>
      <c r="F52" s="30">
        <f>109*5</f>
        <v>545</v>
      </c>
      <c r="G52" s="30">
        <v>30</v>
      </c>
      <c r="H52" s="30"/>
      <c r="I52" s="30">
        <f t="shared" si="0"/>
        <v>575</v>
      </c>
    </row>
    <row r="53" spans="5:9" s="5" customFormat="1" x14ac:dyDescent="0.35">
      <c r="E53" s="29" t="str">
        <f>CONCATENATE(D$7,E10,F$5)</f>
        <v>5 - 8 berth caravan (TBA) - Caravan - Silver</v>
      </c>
      <c r="F53" s="30">
        <f>(116*5)</f>
        <v>580</v>
      </c>
      <c r="G53" s="30">
        <v>30</v>
      </c>
      <c r="H53" s="30">
        <v>55</v>
      </c>
      <c r="I53" s="30">
        <f t="shared" ref="I53" si="1">SUM(F53:H53)</f>
        <v>665</v>
      </c>
    </row>
    <row r="54" spans="5:9" s="5" customFormat="1" x14ac:dyDescent="0.35">
      <c r="E54" s="24" t="str">
        <f>CONCATENATE(D$7,E6,F$6)</f>
        <v>5 - 5 berth caravan (1 x double, 1 x single,  1 x double sofa bed) - Caravan - Gold</v>
      </c>
      <c r="F54" s="25">
        <f>99*5</f>
        <v>495</v>
      </c>
      <c r="G54" s="25">
        <v>100</v>
      </c>
      <c r="H54" s="25"/>
      <c r="I54" s="25">
        <f t="shared" si="0"/>
        <v>595</v>
      </c>
    </row>
    <row r="55" spans="5:9" s="5" customFormat="1" x14ac:dyDescent="0.35">
      <c r="E55" s="24" t="str">
        <f>CONCATENATE(D$7,E7,F$6)</f>
        <v>5 - 6 berth caravan (1 x double, 1 x twin, 1 x double sofa) - Caravan - Gold</v>
      </c>
      <c r="F55" s="25">
        <f>109*5</f>
        <v>545</v>
      </c>
      <c r="G55" s="25">
        <v>100</v>
      </c>
      <c r="H55" s="25"/>
      <c r="I55" s="25">
        <f t="shared" si="0"/>
        <v>645</v>
      </c>
    </row>
    <row r="56" spans="5:9" s="5" customFormat="1" x14ac:dyDescent="0.35">
      <c r="E56" s="24" t="str">
        <f>CONCATENATE(D$7,E10,F$6)</f>
        <v>5 - 8 berth caravan (TBA) - Caravan - Gold</v>
      </c>
      <c r="F56" s="25">
        <f>116*5</f>
        <v>580</v>
      </c>
      <c r="G56" s="25">
        <v>100</v>
      </c>
      <c r="H56" s="25">
        <v>55</v>
      </c>
      <c r="I56" s="25">
        <f t="shared" si="0"/>
        <v>735</v>
      </c>
    </row>
    <row r="57" spans="5:9" s="5" customFormat="1" x14ac:dyDescent="0.35">
      <c r="E57" s="26" t="str">
        <f>CONCATENATE(D$7,E9,F$7)</f>
        <v>5 - 6 berth lodge (1 x double, 2 x twin) - £200 supplement -  - Lodge</v>
      </c>
      <c r="F57" s="32">
        <f>5*99</f>
        <v>495</v>
      </c>
      <c r="G57" s="28">
        <v>200</v>
      </c>
      <c r="H57" s="28">
        <v>50</v>
      </c>
      <c r="I57" s="27">
        <f t="shared" si="0"/>
        <v>745</v>
      </c>
    </row>
    <row r="58" spans="5:9" s="5" customFormat="1" x14ac:dyDescent="0.35">
      <c r="E58" s="20" t="str">
        <f>CONCATENATE(D$8,E7,F$4)</f>
        <v>6 - 6 berth caravan (1 x double, 1 x twin, 1 x double sofa) - Caravan - Bronze</v>
      </c>
      <c r="F58" s="21">
        <f>99*6</f>
        <v>594</v>
      </c>
      <c r="G58" s="21">
        <v>0</v>
      </c>
      <c r="H58" s="21"/>
      <c r="I58" s="21">
        <f t="shared" si="0"/>
        <v>594</v>
      </c>
    </row>
    <row r="59" spans="5:9" s="5" customFormat="1" x14ac:dyDescent="0.35">
      <c r="E59" s="20" t="str">
        <f>CONCATENATE(D$8,E10,F$4)</f>
        <v>6 - 8 berth caravan (TBA) - Caravan - Bronze</v>
      </c>
      <c r="F59" s="21">
        <f>6*116</f>
        <v>696</v>
      </c>
      <c r="G59" s="21" t="s">
        <v>11</v>
      </c>
      <c r="H59" s="21"/>
      <c r="I59" s="21">
        <f t="shared" si="0"/>
        <v>696</v>
      </c>
    </row>
    <row r="60" spans="5:9" s="5" customFormat="1" x14ac:dyDescent="0.35">
      <c r="E60" s="29" t="str">
        <f>CONCATENATE(D$8,E7,F$5)</f>
        <v>6 - 6 berth caravan (1 x double, 1 x twin, 1 x double sofa) - Caravan - Silver</v>
      </c>
      <c r="F60" s="30">
        <f>99*6</f>
        <v>594</v>
      </c>
      <c r="G60" s="30">
        <v>30</v>
      </c>
      <c r="H60" s="30"/>
      <c r="I60" s="30">
        <f t="shared" si="0"/>
        <v>624</v>
      </c>
    </row>
    <row r="61" spans="5:9" s="5" customFormat="1" x14ac:dyDescent="0.35">
      <c r="E61" s="29" t="str">
        <f>CONCATENATE(D$8,E10,F$5)</f>
        <v>6 - 8 berth caravan (TBA) - Caravan - Silver</v>
      </c>
      <c r="F61" s="30">
        <f>116*6</f>
        <v>696</v>
      </c>
      <c r="G61" s="30">
        <v>30</v>
      </c>
      <c r="H61" s="30"/>
      <c r="I61" s="30">
        <f t="shared" ref="I61:I67" si="2">SUM(F61:H61)</f>
        <v>726</v>
      </c>
    </row>
    <row r="62" spans="5:9" s="5" customFormat="1" x14ac:dyDescent="0.35">
      <c r="E62" s="24" t="str">
        <f>CONCATENATE(D$8,E7,F$6)</f>
        <v>6 - 6 berth caravan (1 x double, 1 x twin, 1 x double sofa) - Caravan - Gold</v>
      </c>
      <c r="F62" s="25">
        <f>99*6</f>
        <v>594</v>
      </c>
      <c r="G62" s="25">
        <v>100</v>
      </c>
      <c r="H62" s="25"/>
      <c r="I62" s="25">
        <f t="shared" si="2"/>
        <v>694</v>
      </c>
    </row>
    <row r="63" spans="5:9" s="5" customFormat="1" x14ac:dyDescent="0.35">
      <c r="E63" s="24" t="str">
        <f>CONCATENATE(D$8,E10,F$6)</f>
        <v>6 - 8 berth caravan (TBA) - Caravan - Gold</v>
      </c>
      <c r="F63" s="25">
        <f>6*116</f>
        <v>696</v>
      </c>
      <c r="G63" s="25">
        <v>100</v>
      </c>
      <c r="H63" s="25"/>
      <c r="I63" s="25">
        <f t="shared" si="2"/>
        <v>796</v>
      </c>
    </row>
    <row r="64" spans="5:9" s="5" customFormat="1" x14ac:dyDescent="0.35">
      <c r="E64" s="26" t="str">
        <f>CONCATENATE(D$8,E9,F$7)</f>
        <v>6 - 6 berth lodge (1 x double, 2 x twin) - £200 supplement -  - Lodge</v>
      </c>
      <c r="F64" s="27">
        <f>6*99</f>
        <v>594</v>
      </c>
      <c r="G64" s="27">
        <v>200</v>
      </c>
      <c r="H64" s="27"/>
      <c r="I64" s="27">
        <f t="shared" si="2"/>
        <v>794</v>
      </c>
    </row>
    <row r="65" spans="5:9" s="5" customFormat="1" x14ac:dyDescent="0.35">
      <c r="E65" s="20" t="str">
        <f>CONCATENATE(D$9,E10,F$4)</f>
        <v>7 - 8 berth caravan (TBA) - Caravan - Bronze</v>
      </c>
      <c r="F65" s="21">
        <f>7*106</f>
        <v>742</v>
      </c>
      <c r="G65" s="21">
        <v>0</v>
      </c>
      <c r="H65" s="21"/>
      <c r="I65" s="21">
        <f t="shared" si="2"/>
        <v>742</v>
      </c>
    </row>
    <row r="66" spans="5:9" s="5" customFormat="1" x14ac:dyDescent="0.35">
      <c r="E66" s="29" t="str">
        <f>CONCATENATE(D$9,E10,F$5)</f>
        <v>7 - 8 berth caravan (TBA) - Caravan - Silver</v>
      </c>
      <c r="F66" s="30">
        <f>7*106</f>
        <v>742</v>
      </c>
      <c r="G66" s="30">
        <v>30</v>
      </c>
      <c r="H66" s="30"/>
      <c r="I66" s="30">
        <f t="shared" si="2"/>
        <v>772</v>
      </c>
    </row>
    <row r="67" spans="5:9" s="5" customFormat="1" x14ac:dyDescent="0.35">
      <c r="E67" s="24" t="str">
        <f>CONCATENATE(D$9,E10,F$6)</f>
        <v>7 - 8 berth caravan (TBA) - Caravan - Gold</v>
      </c>
      <c r="F67" s="25">
        <f>7*106</f>
        <v>742</v>
      </c>
      <c r="G67" s="25">
        <v>100</v>
      </c>
      <c r="H67" s="25"/>
      <c r="I67" s="25">
        <f t="shared" si="2"/>
        <v>842</v>
      </c>
    </row>
    <row r="68" spans="5:9" s="5" customFormat="1" x14ac:dyDescent="0.35">
      <c r="E68" s="20" t="str">
        <f>CONCATENATE(D$10,E10,F$4)</f>
        <v>8 - 8 berth caravan (TBA) - Caravan - Bronze</v>
      </c>
      <c r="F68" s="21">
        <f>8*106</f>
        <v>848</v>
      </c>
      <c r="G68" s="21">
        <v>0</v>
      </c>
      <c r="H68" s="21"/>
      <c r="I68" s="21">
        <f t="shared" ref="I68:I70" si="3">SUM(F68:H68)</f>
        <v>848</v>
      </c>
    </row>
    <row r="69" spans="5:9" s="5" customFormat="1" x14ac:dyDescent="0.35">
      <c r="E69" s="29" t="str">
        <f>CONCATENATE(D$10,E10,F$5)</f>
        <v>8 - 8 berth caravan (TBA) - Caravan - Silver</v>
      </c>
      <c r="F69" s="30">
        <f>8*106</f>
        <v>848</v>
      </c>
      <c r="G69" s="30">
        <v>30</v>
      </c>
      <c r="H69" s="30"/>
      <c r="I69" s="30">
        <f t="shared" si="3"/>
        <v>878</v>
      </c>
    </row>
    <row r="70" spans="5:9" s="5" customFormat="1" x14ac:dyDescent="0.35">
      <c r="E70" s="24" t="str">
        <f>CONCATENATE(D$10,E10,F$6)</f>
        <v>8 - 8 berth caravan (TBA) - Caravan - Gold</v>
      </c>
      <c r="F70" s="25">
        <f>8*106</f>
        <v>848</v>
      </c>
      <c r="G70" s="25">
        <v>100</v>
      </c>
      <c r="H70" s="25"/>
      <c r="I70" s="25">
        <f t="shared" si="3"/>
        <v>948</v>
      </c>
    </row>
    <row r="71" spans="5:9" s="5" customFormat="1" x14ac:dyDescent="0.35">
      <c r="E71" s="24" t="str">
        <f>CONCATENATE(D4,E$11,F$8)</f>
        <v>2 - 4 man tent -Camping</v>
      </c>
      <c r="F71" s="25">
        <v>220</v>
      </c>
      <c r="G71" s="25"/>
      <c r="H71" s="25"/>
      <c r="I71" s="25">
        <f t="shared" ref="I71:I73" si="4">SUM(F71:H71)</f>
        <v>220</v>
      </c>
    </row>
    <row r="72" spans="5:9" s="5" customFormat="1" x14ac:dyDescent="0.35">
      <c r="E72" s="24" t="str">
        <f>CONCATENATE(D5,E$11,F$8)</f>
        <v>3 - 4 man tent -Camping</v>
      </c>
      <c r="F72" s="25">
        <v>220</v>
      </c>
      <c r="G72" s="25"/>
      <c r="H72" s="25"/>
      <c r="I72" s="25">
        <f t="shared" si="4"/>
        <v>220</v>
      </c>
    </row>
    <row r="73" spans="5:9" s="5" customFormat="1" x14ac:dyDescent="0.35">
      <c r="E73" s="24" t="str">
        <f>CONCATENATE(D6,E$11,F$8)</f>
        <v>4 - 4 man tent -Camping</v>
      </c>
      <c r="F73" s="25">
        <v>220</v>
      </c>
      <c r="G73" s="25"/>
      <c r="H73" s="25"/>
      <c r="I73" s="25">
        <f t="shared" si="4"/>
        <v>220</v>
      </c>
    </row>
    <row r="74" spans="5:9" s="5" customFormat="1" x14ac:dyDescent="0.35"/>
    <row r="75" spans="5:9" s="5" customFormat="1" x14ac:dyDescent="0.35"/>
    <row r="76" spans="5:9" s="5" customFormat="1" x14ac:dyDescent="0.35"/>
    <row r="77" spans="5:9" s="5" customFormat="1" x14ac:dyDescent="0.35"/>
    <row r="78" spans="5:9" s="5" customFormat="1" x14ac:dyDescent="0.35"/>
    <row r="79" spans="5:9" s="5" customFormat="1" x14ac:dyDescent="0.35"/>
  </sheetData>
  <sheetProtection algorithmName="SHA-512" hashValue="UYOacHfXm1l5dUi44qKLx2J1rF/5KnV4hwg3kiPmXxWPcU6jzfD/JycVcrnZF2VOPukUzxG4p+fr8ANvwHi83w==" saltValue="gAgCjMZU//Q1WtStPtmp0g==" spinCount="100000" sheet="1" objects="1" scenarios="1"/>
  <mergeCells count="1">
    <mergeCell ref="A13:C14"/>
  </mergeCells>
  <dataValidations count="3">
    <dataValidation type="list" allowBlank="1" showInputMessage="1" showErrorMessage="1" sqref="B6" xr:uid="{8171CFED-E604-43D5-B680-722615F53F71}">
      <formula1>$F$4:$F$8</formula1>
    </dataValidation>
    <dataValidation type="list" allowBlank="1" showInputMessage="1" showErrorMessage="1" sqref="B4" xr:uid="{E005B285-B260-4A04-9B47-6081E8806F71}">
      <formula1>$D$4:$D10</formula1>
    </dataValidation>
    <dataValidation type="list" allowBlank="1" showInputMessage="1" showErrorMessage="1" sqref="B5" xr:uid="{F5398F09-6B8A-485B-BA01-A13228FB32D0}">
      <formula1>$E$4:$E$11</formula1>
    </dataValidation>
  </dataValidations>
  <pageMargins left="0.7" right="0.7" top="0.75" bottom="0.75" header="0.3" footer="0.3"/>
  <pageSetup paperSize="9" scale="53" orientation="portrait" horizontalDpi="200" verticalDpi="200" r:id="rId1"/>
  <colBreaks count="1" manualBreakCount="1">
    <brk id="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 1</vt:lpstr>
      <vt:lpstr>'Sheet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Milledge, Angus</dc:creator>
  <cp:lastModifiedBy>Milledge, Angus</cp:lastModifiedBy>
  <dcterms:created xsi:type="dcterms:W3CDTF">2019-09-02T20:28:07Z</dcterms:created>
  <dcterms:modified xsi:type="dcterms:W3CDTF">2019-09-04T11:11:04Z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4ba9367-eb51-4860-91fd-089945178738_Enabled">
    <vt:lpwstr>True</vt:lpwstr>
  </property>
  <property fmtid="{D5CDD505-2E9C-101B-9397-08002B2CF9AE}" pid="3" name="MSIP_Label_44ba9367-eb51-4860-91fd-089945178738_SiteId">
    <vt:lpwstr>42f7676c-f455-423c-82f6-dc2d99791af7</vt:lpwstr>
  </property>
  <property fmtid="{D5CDD505-2E9C-101B-9397-08002B2CF9AE}" pid="4" name="MSIP_Label_44ba9367-eb51-4860-91fd-089945178738_Owner">
    <vt:lpwstr>angus.milledge@sap.com</vt:lpwstr>
  </property>
  <property fmtid="{D5CDD505-2E9C-101B-9397-08002B2CF9AE}" pid="5" name="MSIP_Label_44ba9367-eb51-4860-91fd-089945178738_SetDate">
    <vt:lpwstr>2019-09-02T22:14:21.1615914Z</vt:lpwstr>
  </property>
  <property fmtid="{D5CDD505-2E9C-101B-9397-08002B2CF9AE}" pid="6" name="MSIP_Label_44ba9367-eb51-4860-91fd-089945178738_Name">
    <vt:lpwstr>Personal Use</vt:lpwstr>
  </property>
  <property fmtid="{D5CDD505-2E9C-101B-9397-08002B2CF9AE}" pid="7" name="MSIP_Label_44ba9367-eb51-4860-91fd-089945178738_Application">
    <vt:lpwstr>Microsoft Azure Information Protection</vt:lpwstr>
  </property>
  <property fmtid="{D5CDD505-2E9C-101B-9397-08002B2CF9AE}" pid="8" name="MSIP_Label_44ba9367-eb51-4860-91fd-089945178738_Extended_MSFT_Method">
    <vt:lpwstr>Manual</vt:lpwstr>
  </property>
  <property fmtid="{D5CDD505-2E9C-101B-9397-08002B2CF9AE}" pid="9" name="Sensitivity">
    <vt:lpwstr>Personal Use</vt:lpwstr>
  </property>
</Properties>
</file>